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Iida-ElinaIsberg\Sijoitusasunnot.com Dropbox\Iida-Elina Isberg\PC\Downloads\"/>
    </mc:Choice>
  </mc:AlternateContent>
  <xr:revisionPtr revIDLastSave="0" documentId="13_ncr:1_{D88F76D7-0AC2-40A7-B31C-E59DE3468607}" xr6:coauthVersionLast="47" xr6:coauthVersionMax="47" xr10:uidLastSave="{00000000-0000-0000-0000-000000000000}"/>
  <bookViews>
    <workbookView xWindow="11175" yWindow="1485" windowWidth="25395" windowHeight="11295" xr2:uid="{00000000-000D-0000-FFFF-FFFF00000000}"/>
  </bookViews>
  <sheets>
    <sheet name="Vuokratuottolaskuri" sheetId="1" r:id="rId1"/>
    <sheet name="Asunno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2" l="1"/>
  <c r="B5" i="2"/>
  <c r="B9" i="1"/>
  <c r="E30" i="1" s="1"/>
  <c r="E31" i="1" s="1"/>
  <c r="C14" i="2"/>
  <c r="C13" i="2"/>
  <c r="C12" i="2"/>
  <c r="B15" i="2"/>
  <c r="B8" i="2"/>
  <c r="B21" i="1"/>
  <c r="E38" i="1"/>
  <c r="E13" i="1"/>
  <c r="E14" i="1"/>
  <c r="B24" i="1"/>
  <c r="C15" i="2"/>
  <c r="E21" i="1"/>
  <c r="H8" i="1"/>
  <c r="H9" i="1"/>
  <c r="B11" i="1"/>
  <c r="E8" i="1"/>
  <c r="E15" i="1"/>
  <c r="K8" i="1"/>
  <c r="E7" i="1"/>
  <c r="E36" i="1"/>
  <c r="E35" i="1"/>
  <c r="E39" i="1" s="1"/>
  <c r="E40" i="1" s="1"/>
  <c r="E28" i="1"/>
  <c r="E29" i="1" s="1"/>
  <c r="E27" i="1"/>
  <c r="E19" i="1"/>
  <c r="K9" i="1" s="1"/>
  <c r="E18" i="1"/>
  <c r="E22" i="1" s="1"/>
  <c r="E23" i="1" s="1"/>
  <c r="E32" i="1" l="1"/>
  <c r="E10" i="1"/>
  <c r="E20" i="1"/>
  <c r="E9" i="1"/>
  <c r="K7" i="1" s="1"/>
  <c r="E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Henkka</author>
  </authors>
  <commentList>
    <comment ref="E7" authorId="0" shapeId="0" xr:uid="{00000000-0006-0000-0000-000001000000}">
      <text>
        <r>
          <rPr>
            <b/>
            <sz val="9"/>
            <color indexed="81"/>
            <rFont val="Tahoma"/>
            <family val="2"/>
          </rPr>
          <t>Asunnon hinta + varainsiirtovero - omarahaosuus = tarvittava lainan määrä. Remonttivaraa ei ole laskettu mukaan.</t>
        </r>
      </text>
    </comment>
    <comment ref="H7" authorId="0" shapeId="0" xr:uid="{00000000-0006-0000-0000-000002000000}">
      <text>
        <r>
          <rPr>
            <b/>
            <sz val="9"/>
            <color indexed="81"/>
            <rFont val="Tahoma"/>
            <family val="2"/>
          </rPr>
          <t>Voit käyttää positiivista tai negatiivista arvoa</t>
        </r>
      </text>
    </comment>
    <comment ref="B8" authorId="0" shapeId="0" xr:uid="{00000000-0006-0000-0000-000003000000}">
      <text>
        <r>
          <rPr>
            <b/>
            <sz val="9"/>
            <color indexed="81"/>
            <rFont val="Tahoma"/>
            <family val="2"/>
          </rPr>
          <t>Oletuksena on, että kenttään laitetaan vain vuokra ja vuokralainen maksaa käyttökorvaukset. Vähennä vuokrasta tarvittaessa käyttökorvaukset, joita vuokranantajana joudut maksamaan.</t>
        </r>
      </text>
    </comment>
    <comment ref="E8" authorId="0" shapeId="0" xr:uid="{00000000-0006-0000-0000-000004000000}">
      <text>
        <r>
          <rPr>
            <b/>
            <sz val="9"/>
            <color indexed="81"/>
            <rFont val="Tahoma"/>
            <family val="2"/>
          </rPr>
          <t>Yleensä vuokratuotto on 3,5 - 8 %:in välissä ja yli 5% tuottoa pidetään vähintään kohtuullisena. Vuokratuottoon vaikuttaa monta tekijää, joista asunnon sijainti on suurin. Remonttivara huomioitu laskelmassa.</t>
        </r>
      </text>
    </comment>
    <comment ref="E9" authorId="0" shapeId="0" xr:uid="{00000000-0006-0000-0000-000005000000}">
      <text>
        <r>
          <rPr>
            <b/>
            <sz val="9"/>
            <color indexed="81"/>
            <rFont val="Tahoma"/>
            <family val="2"/>
          </rPr>
          <t>Vuokratuotto vuodessa. Laskettu käyttämällä ensimmäisen kuukauden korkomenoja ja kertomalla ne kahdellatoista kuukaudella</t>
        </r>
      </text>
    </comment>
    <comment ref="B11" authorId="0" shapeId="0" xr:uid="{00000000-0006-0000-0000-000006000000}">
      <text>
        <r>
          <rPr>
            <b/>
            <sz val="9"/>
            <color indexed="81"/>
            <rFont val="Tahoma"/>
            <family val="2"/>
          </rPr>
          <t>Jos varainsiirtovero on 4% (kiinteistöt), vaihda kaavaan 4%</t>
        </r>
      </text>
    </comment>
    <comment ref="B12" authorId="0" shapeId="0" xr:uid="{00000000-0006-0000-0000-000007000000}">
      <text>
        <r>
          <rPr>
            <b/>
            <sz val="9"/>
            <color indexed="81"/>
            <rFont val="Tahoma"/>
            <family val="2"/>
          </rPr>
          <t>Arvio tulevista remonttikustannuksista. Remonttivaraa ei ole otettu laskelmissa huomioon muihin kenttiin kuin "Vuokratuotto sijoitukselle" koska oletuksena on, että kustannus on vasta tulevaisuudessa. Jos haluat ottaa remonttivaran huomioon kassavirtalaskelmissa, lisää se "Velaton hinta" -kenttään.</t>
        </r>
        <r>
          <rPr>
            <sz val="9"/>
            <color indexed="81"/>
            <rFont val="Tahoma"/>
            <family val="2"/>
          </rPr>
          <t xml:space="preserve">
</t>
        </r>
      </text>
    </comment>
    <comment ref="B15" authorId="0" shapeId="0" xr:uid="{00000000-0006-0000-0000-000008000000}">
      <text>
        <r>
          <rPr>
            <b/>
            <sz val="9"/>
            <color indexed="81"/>
            <rFont val="Tahoma"/>
            <family val="2"/>
          </rPr>
          <t>Viitekorko + marginaali.</t>
        </r>
      </text>
    </comment>
    <comment ref="E18" authorId="0" shapeId="0" xr:uid="{00000000-0006-0000-0000-000009000000}">
      <text>
        <r>
          <rPr>
            <b/>
            <sz val="9"/>
            <color indexed="81"/>
            <rFont val="Tahoma"/>
            <family val="2"/>
          </rPr>
          <t>Laskelmissa käytetty tasaerä-/ annuiteettilainaa, jossa laina-aika on vakio, mutta maksettava kuukausierä muuttuu korkojen muutosten myötä. Näkyvät summat ovat lainakauden alussa ja muuttuvat ajan myötä.</t>
        </r>
      </text>
    </comment>
    <comment ref="E22" authorId="0" shapeId="0" xr:uid="{00000000-0006-0000-0000-00000A000000}">
      <text>
        <r>
          <rPr>
            <b/>
            <sz val="9"/>
            <color indexed="81"/>
            <rFont val="Tahoma"/>
            <family val="2"/>
          </rPr>
          <t>Summa kertoo kuukausittaisen kassavirtasi, joka olisi hyvä olla positiivinen. Jos ei ole, on vaihtoehtoina esim. laina-ajan pidentäminen tai kannattaa harkita onko kyseessä ylipäänsä hyvä sijoitus.</t>
        </r>
      </text>
    </comment>
    <comment ref="E23" authorId="0" shapeId="0" xr:uid="{00000000-0006-0000-0000-00000B000000}">
      <text>
        <r>
          <rPr>
            <b/>
            <sz val="9"/>
            <color indexed="81"/>
            <rFont val="Tahoma"/>
            <family val="2"/>
          </rPr>
          <t>Veron määrä on laskettu vähentämällä vuokratulosta hoitovastike sekä lainan korot. Muita mahdollisia vähennyksiä ei ole huomioitu. Yleensä kassavirta verojen jälkeen on negatiivinen. Siitä ei kannata huolestua, mutta huomioida, että tulevana vuonna saattaa tulla mätkyjä maksettavaksi.</t>
        </r>
      </text>
    </comment>
    <comment ref="E27" authorId="0" shapeId="0" xr:uid="{00000000-0006-0000-0000-00000C000000}">
      <text>
        <r>
          <rPr>
            <b/>
            <sz val="9"/>
            <color indexed="81"/>
            <rFont val="Tahoma"/>
            <family val="2"/>
          </rPr>
          <t>Laskettu lisäämällä kaksi prosenttiyksikköä valitsemasi lainan koron päälle</t>
        </r>
      </text>
    </comment>
    <comment ref="E35" authorId="0" shapeId="0" xr:uid="{00000000-0006-0000-0000-00000D000000}">
      <text>
        <r>
          <rPr>
            <b/>
            <sz val="9"/>
            <color indexed="81"/>
            <rFont val="Tahoma"/>
            <family val="2"/>
          </rPr>
          <t>Laskettu lisäämällä neljä prosenttiyksikköä valitsemasi lainan koron päälle</t>
        </r>
      </text>
    </comment>
  </commentList>
</comments>
</file>

<file path=xl/sharedStrings.xml><?xml version="1.0" encoding="utf-8"?>
<sst xmlns="http://schemas.openxmlformats.org/spreadsheetml/2006/main" count="73" uniqueCount="51">
  <si>
    <t>Vuokra</t>
  </si>
  <si>
    <t>Hoitovastike</t>
  </si>
  <si>
    <t>Velaton hinta</t>
  </si>
  <si>
    <t>Vuokratuotto</t>
  </si>
  <si>
    <t>Remonttikustannukset</t>
  </si>
  <si>
    <t>Oman pääoman tuotto alussa</t>
  </si>
  <si>
    <t>Lainan kuukausierä</t>
  </si>
  <si>
    <t>Avainluvut</t>
  </si>
  <si>
    <t>Hinnat</t>
  </si>
  <si>
    <t>Kassavirta ennen lainanmaksua</t>
  </si>
  <si>
    <t>Kassavirta lainan maksun jälkeen</t>
  </si>
  <si>
    <t>Kassavirta verojen jälkeen</t>
  </si>
  <si>
    <t>Ammattimainen vuokratuottolaskuri</t>
  </si>
  <si>
    <t>Omarahoitusosuus</t>
  </si>
  <si>
    <t>Tarvittava lainan määrä</t>
  </si>
  <si>
    <t>Koron osuus</t>
  </si>
  <si>
    <t>Lainan lyhennyksen osuus</t>
  </si>
  <si>
    <t>Laina-aika (vuotta)</t>
  </si>
  <si>
    <t>Kassavirtalaskelma EUR</t>
  </si>
  <si>
    <t>Lainan korko</t>
  </si>
  <si>
    <t>Tulokset</t>
  </si>
  <si>
    <t>Copyright sijoitusasunnot.com - kaikki oikeudet pidätetään</t>
  </si>
  <si>
    <t>Asunnon tiedot</t>
  </si>
  <si>
    <t>Asunnon hintamuutos</t>
  </si>
  <si>
    <t>Arvonmuutos</t>
  </si>
  <si>
    <t>Arvonmuutoksen tuotto</t>
  </si>
  <si>
    <t>Arvonmuutoksen tuotto omalle pääomalle</t>
  </si>
  <si>
    <t>Yhteenveto</t>
  </si>
  <si>
    <t>Kassavirta korkeammalla korolla</t>
  </si>
  <si>
    <t>Korko +2% -yksikköä</t>
  </si>
  <si>
    <t>Korko +4% -yksikköä</t>
  </si>
  <si>
    <t>Arvonnousu + vuokratuotto</t>
  </si>
  <si>
    <t>Kokonaistuotto %</t>
  </si>
  <si>
    <t>Kokonaistuotto EUR</t>
  </si>
  <si>
    <t>Kokonaistuotto omalle pääomalle %</t>
  </si>
  <si>
    <t>Vuokratuotto EUR</t>
  </si>
  <si>
    <t>Vuokratuottolaskelma</t>
  </si>
  <si>
    <t>Vuokrat</t>
  </si>
  <si>
    <t>Hoitovastike laskettu 3,40€/m2</t>
  </si>
  <si>
    <t>30 m2</t>
  </si>
  <si>
    <t>57 m2</t>
  </si>
  <si>
    <t>74 m2</t>
  </si>
  <si>
    <t>yht.</t>
  </si>
  <si>
    <t>Vastike</t>
  </si>
  <si>
    <t>Varainsiirtovero (1,5%)</t>
  </si>
  <si>
    <t>Tämä malliasiakirja on tarkoitettu ainoastaan toimimaan esimerkkinä ja auttamaan Asiakkaitamme heidän omien asiakirjojen laadinnassa. Sijoitusasunnot.com Group Oy ei vastaa malliasiakirjojen oikeellisuudesta, virheettömyydestä, puutteettomuudesta eikä soveltuvuudesta Asiakkaan käyttöön. Asiakas vastaa itse malliasiakirjojen käytöstä ja niiden muokkaamisesta sopimaan omaan tarkoitukseensa. Sijoitusasunnot.com Group Oy ei vastaa miltään osin malliasiakirjojen käyttämisestä mahdollisesti aiheutuvista vahingoista tai niiden aiheuttamista riitatilanteista Asiakkaan ja Asiakkaan sopimuskumppanin välillä.</t>
  </si>
  <si>
    <t>Asunnon koko (m²)</t>
  </si>
  <si>
    <t>Asunnon EUR / m²</t>
  </si>
  <si>
    <t>Vuokra EUR / m²</t>
  </si>
  <si>
    <t>Hoitovastike EUR / m²</t>
  </si>
  <si>
    <t>30 m² asunnon vuokra tällä hetkellä 308,85€/kk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</si>
</sst>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0.0"/>
    <numFmt numFmtId="165" formatCode="#,##0.00\ &quot;€&quot;"/>
    <numFmt numFmtId="166" formatCode="#,##0\ &quot;€&quot;"/>
  </numFmts>
  <fonts count="11"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indexed="81"/>
      <name val="Tahoma"/>
      <family val="2"/>
    </font>
    <font>
      <b/>
      <sz val="9"/>
      <color indexed="81"/>
      <name val="Tahoma"/>
      <family val="2"/>
    </font>
    <font>
      <b/>
      <u/>
      <sz val="13"/>
      <color theme="3"/>
      <name val="Calibri"/>
      <family val="2"/>
      <scheme val="minor"/>
    </font>
  </fonts>
  <fills count="7">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4"/>
      </patternFill>
    </fill>
    <fill>
      <patternFill patternType="solid">
        <fgColor theme="0" tint="-4.9989318521683403E-2"/>
        <bgColor indexed="64"/>
      </patternFill>
    </fill>
  </fills>
  <borders count="8">
    <border>
      <left/>
      <right/>
      <top/>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medium">
        <color indexed="64"/>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9">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6" borderId="3" applyNumberFormat="0" applyAlignment="0" applyProtection="0"/>
    <xf numFmtId="0" fontId="5" fillId="3" borderId="4" applyNumberFormat="0" applyAlignment="0" applyProtection="0"/>
    <xf numFmtId="0" fontId="7" fillId="4" borderId="0" applyNumberFormat="0" applyBorder="0" applyAlignment="0" applyProtection="0"/>
    <xf numFmtId="0" fontId="4" fillId="5" borderId="3" applyAlignment="0" applyProtection="0"/>
    <xf numFmtId="44" fontId="1" fillId="0" borderId="0" applyFont="0" applyFill="0" applyBorder="0" applyAlignment="0" applyProtection="0"/>
  </cellStyleXfs>
  <cellXfs count="37">
    <xf numFmtId="0" fontId="0" fillId="0" borderId="0" xfId="0"/>
    <xf numFmtId="0" fontId="5" fillId="3" borderId="4" xfId="5"/>
    <xf numFmtId="10" fontId="5" fillId="3" borderId="4" xfId="5" applyNumberFormat="1"/>
    <xf numFmtId="0" fontId="3" fillId="0" borderId="2" xfId="3"/>
    <xf numFmtId="44" fontId="4" fillId="6" borderId="3" xfId="8" applyFont="1" applyFill="1" applyBorder="1"/>
    <xf numFmtId="44" fontId="5" fillId="3" borderId="4" xfId="8" applyFont="1" applyFill="1" applyBorder="1"/>
    <xf numFmtId="0" fontId="0" fillId="0" borderId="0" xfId="0" applyAlignment="1">
      <alignment vertical="top"/>
    </xf>
    <xf numFmtId="0" fontId="10" fillId="0" borderId="0" xfId="2" applyFont="1" applyFill="1" applyBorder="1" applyAlignment="1">
      <alignment horizontal="center" vertical="top"/>
    </xf>
    <xf numFmtId="0" fontId="2" fillId="0" borderId="0" xfId="2" applyFill="1" applyBorder="1" applyAlignment="1">
      <alignment horizontal="center" vertical="top"/>
    </xf>
    <xf numFmtId="0" fontId="2" fillId="0" borderId="1" xfId="2" applyFill="1" applyAlignment="1">
      <alignment vertical="top"/>
    </xf>
    <xf numFmtId="0" fontId="3" fillId="0" borderId="2" xfId="3" applyAlignment="1">
      <alignment vertical="top"/>
    </xf>
    <xf numFmtId="0" fontId="4" fillId="6" borderId="3" xfId="4" applyAlignment="1">
      <alignment vertical="top"/>
    </xf>
    <xf numFmtId="0" fontId="4" fillId="5" borderId="3" xfId="7" applyAlignment="1">
      <alignment vertical="top"/>
    </xf>
    <xf numFmtId="166" fontId="5" fillId="4" borderId="4" xfId="6" applyNumberFormat="1" applyFont="1" applyBorder="1" applyAlignment="1">
      <alignment horizontal="center" vertical="top"/>
    </xf>
    <xf numFmtId="10" fontId="4" fillId="6" borderId="3" xfId="4" applyNumberFormat="1" applyAlignment="1">
      <alignment vertical="top"/>
    </xf>
    <xf numFmtId="166" fontId="5" fillId="4" borderId="4" xfId="6" applyNumberFormat="1" applyFont="1" applyBorder="1" applyAlignment="1">
      <alignment vertical="top"/>
    </xf>
    <xf numFmtId="9" fontId="0" fillId="0" borderId="0" xfId="0" applyNumberFormat="1" applyAlignment="1">
      <alignment vertical="top"/>
    </xf>
    <xf numFmtId="10" fontId="5" fillId="4" borderId="4" xfId="6" applyNumberFormat="1" applyFont="1" applyBorder="1" applyAlignment="1">
      <alignment horizontal="center" vertical="top"/>
    </xf>
    <xf numFmtId="10" fontId="5" fillId="4" borderId="4" xfId="6" applyNumberFormat="1" applyFont="1" applyBorder="1" applyAlignment="1">
      <alignment vertical="top"/>
    </xf>
    <xf numFmtId="1" fontId="5" fillId="4" borderId="4" xfId="6" applyNumberFormat="1" applyFont="1" applyBorder="1" applyAlignment="1">
      <alignment vertical="top"/>
    </xf>
    <xf numFmtId="164" fontId="5" fillId="4" borderId="4" xfId="6" applyNumberFormat="1" applyFont="1" applyBorder="1" applyAlignment="1">
      <alignment vertical="top"/>
    </xf>
    <xf numFmtId="10" fontId="0" fillId="0" borderId="0" xfId="0" applyNumberFormat="1" applyAlignment="1">
      <alignment vertical="top"/>
    </xf>
    <xf numFmtId="10" fontId="4" fillId="2" borderId="3" xfId="1" applyNumberFormat="1" applyFont="1" applyFill="1" applyBorder="1" applyAlignment="1">
      <alignment vertical="top"/>
    </xf>
    <xf numFmtId="2" fontId="5" fillId="4" borderId="4" xfId="6" applyNumberFormat="1" applyFont="1" applyBorder="1" applyAlignment="1">
      <alignment vertical="top"/>
    </xf>
    <xf numFmtId="1" fontId="4" fillId="6" borderId="3" xfId="4" applyNumberFormat="1" applyAlignment="1">
      <alignment vertical="top"/>
    </xf>
    <xf numFmtId="165" fontId="5" fillId="4" borderId="4" xfId="6" applyNumberFormat="1" applyFont="1" applyBorder="1" applyAlignment="1">
      <alignment vertical="top"/>
    </xf>
    <xf numFmtId="0" fontId="5" fillId="3" borderId="4" xfId="5" applyAlignment="1">
      <alignment vertical="top"/>
    </xf>
    <xf numFmtId="10" fontId="5" fillId="3" borderId="4" xfId="5" applyNumberFormat="1" applyAlignment="1">
      <alignment vertical="top"/>
    </xf>
    <xf numFmtId="8" fontId="5" fillId="4" borderId="4" xfId="6" applyNumberFormat="1" applyFont="1" applyBorder="1" applyAlignment="1">
      <alignment vertical="top"/>
    </xf>
    <xf numFmtId="0" fontId="3" fillId="0" borderId="0" xfId="3" applyFill="1" applyBorder="1" applyAlignment="1">
      <alignment vertical="top"/>
    </xf>
    <xf numFmtId="44" fontId="5" fillId="4" borderId="4" xfId="6" applyNumberFormat="1" applyFont="1" applyBorder="1" applyAlignment="1">
      <alignment vertical="top"/>
    </xf>
    <xf numFmtId="0" fontId="6" fillId="0" borderId="0" xfId="0" applyFont="1" applyAlignment="1">
      <alignment vertical="top"/>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2" fillId="0" borderId="1" xfId="2" applyFill="1" applyAlignment="1">
      <alignment horizontal="center" vertical="top"/>
    </xf>
    <xf numFmtId="0" fontId="2" fillId="0" borderId="1" xfId="2" applyFill="1" applyAlignment="1">
      <alignment horizontal="center"/>
    </xf>
  </cellXfs>
  <cellStyles count="9">
    <cellStyle name="Aksentti1" xfId="6" builtinId="29"/>
    <cellStyle name="Normaali" xfId="0" builtinId="0"/>
    <cellStyle name="Otsikko 2" xfId="2" builtinId="17"/>
    <cellStyle name="Otsikko 3" xfId="3" builtinId="18"/>
    <cellStyle name="Output 2" xfId="7" xr:uid="{00000000-0005-0000-0000-000004000000}"/>
    <cellStyle name="Prosenttia" xfId="1" builtinId="5"/>
    <cellStyle name="Tarkistussolu" xfId="5" builtinId="23"/>
    <cellStyle name="Tulostus" xfId="4" builtinId="21" customBuiltin="1"/>
    <cellStyle name="Valuutta" xfId="8" builtinId="4"/>
  </cellStyles>
  <dxfs count="0"/>
  <tableStyles count="0" defaultTableStyle="TableStyleMedium9" defaultPivotStyle="PivotStyleLight16"/>
  <colors>
    <mruColors>
      <color rgb="FF101B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29</xdr:row>
      <xdr:rowOff>1887</xdr:rowOff>
    </xdr:from>
    <xdr:to>
      <xdr:col>2</xdr:col>
      <xdr:colOff>371474</xdr:colOff>
      <xdr:row>32</xdr:row>
      <xdr:rowOff>27122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050" y="5783562"/>
          <a:ext cx="3324224" cy="65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43"/>
  <sheetViews>
    <sheetView tabSelected="1" topLeftCell="A3" zoomScaleNormal="100" workbookViewId="0">
      <selection activeCell="F17" sqref="F17"/>
    </sheetView>
  </sheetViews>
  <sheetFormatPr defaultColWidth="8.85546875" defaultRowHeight="15" x14ac:dyDescent="0.25"/>
  <cols>
    <col min="1" max="1" width="32.7109375" style="6" bestFit="1" customWidth="1"/>
    <col min="2" max="2" width="11.85546875" style="6" bestFit="1" customWidth="1"/>
    <col min="3" max="3" width="9.42578125" style="6" customWidth="1"/>
    <col min="4" max="4" width="32.42578125" style="6" bestFit="1" customWidth="1"/>
    <col min="5" max="5" width="11.42578125" style="6" customWidth="1"/>
    <col min="6" max="6" width="8.85546875" style="6"/>
    <col min="7" max="7" width="39.140625" style="6" customWidth="1"/>
    <col min="8" max="8" width="11.42578125" style="6" bestFit="1" customWidth="1"/>
    <col min="9" max="9" width="8.85546875" style="6"/>
    <col min="10" max="10" width="36.7109375" style="6" customWidth="1"/>
    <col min="11" max="11" width="11.42578125" style="6" bestFit="1" customWidth="1"/>
    <col min="12" max="12" width="13.42578125" style="6" customWidth="1"/>
    <col min="13" max="13" width="19.140625" style="6" customWidth="1"/>
    <col min="14" max="16384" width="8.85546875" style="6"/>
  </cols>
  <sheetData>
    <row r="2" spans="1:14" ht="70.5" customHeight="1" x14ac:dyDescent="0.25">
      <c r="A2" s="32" t="s">
        <v>45</v>
      </c>
      <c r="B2" s="33"/>
      <c r="C2" s="33"/>
      <c r="D2" s="33"/>
      <c r="E2" s="33"/>
      <c r="F2" s="33"/>
      <c r="G2" s="33"/>
      <c r="H2" s="34"/>
    </row>
    <row r="4" spans="1:14" ht="18" thickBot="1" x14ac:dyDescent="0.3">
      <c r="A4" s="35" t="s">
        <v>12</v>
      </c>
      <c r="B4" s="35"/>
      <c r="D4" s="35" t="s">
        <v>20</v>
      </c>
      <c r="E4" s="35"/>
      <c r="G4" s="35" t="s">
        <v>23</v>
      </c>
      <c r="H4" s="35"/>
      <c r="J4" s="35" t="s">
        <v>27</v>
      </c>
      <c r="K4" s="35"/>
    </row>
    <row r="5" spans="1:14" ht="18" thickTop="1" x14ac:dyDescent="0.25">
      <c r="A5" s="7"/>
      <c r="B5" s="7"/>
      <c r="D5" s="8"/>
      <c r="E5" s="8"/>
    </row>
    <row r="6" spans="1:14" ht="18" thickBot="1" x14ac:dyDescent="0.3">
      <c r="A6" s="9" t="s">
        <v>22</v>
      </c>
      <c r="D6" s="9" t="s">
        <v>7</v>
      </c>
      <c r="G6" s="9" t="s">
        <v>7</v>
      </c>
      <c r="J6" s="9" t="s">
        <v>31</v>
      </c>
    </row>
    <row r="7" spans="1:14" ht="16.5" thickTop="1" thickBot="1" x14ac:dyDescent="0.3">
      <c r="A7" s="10" t="s">
        <v>46</v>
      </c>
      <c r="B7" s="11">
        <v>30</v>
      </c>
      <c r="D7" s="12" t="s">
        <v>14</v>
      </c>
      <c r="E7" s="13">
        <f>B10+B11-B14</f>
        <v>56600</v>
      </c>
      <c r="G7" s="12" t="s">
        <v>24</v>
      </c>
      <c r="H7" s="14">
        <v>1.7500000000000002E-2</v>
      </c>
      <c r="J7" s="12" t="s">
        <v>33</v>
      </c>
      <c r="K7" s="15">
        <f>E9+H8</f>
        <v>4828</v>
      </c>
      <c r="N7" s="16"/>
    </row>
    <row r="8" spans="1:14" ht="16.5" thickTop="1" thickBot="1" x14ac:dyDescent="0.3">
      <c r="A8" s="10" t="s">
        <v>0</v>
      </c>
      <c r="B8" s="11">
        <v>500</v>
      </c>
      <c r="D8" s="12" t="s">
        <v>3</v>
      </c>
      <c r="E8" s="17">
        <f>((B8-B9)*12/(B10+B11+B12))</f>
        <v>5.5882352941176473E-2</v>
      </c>
      <c r="G8" s="12" t="s">
        <v>25</v>
      </c>
      <c r="H8" s="15">
        <f>B10*H7</f>
        <v>1400.0000000000002</v>
      </c>
      <c r="J8" s="12" t="s">
        <v>32</v>
      </c>
      <c r="K8" s="18">
        <f>((B8-B9)*12+H8)/(B10+B11+B12)</f>
        <v>7.3039215686274514E-2</v>
      </c>
    </row>
    <row r="9" spans="1:14" ht="16.5" thickTop="1" thickBot="1" x14ac:dyDescent="0.3">
      <c r="A9" s="10" t="s">
        <v>1</v>
      </c>
      <c r="B9" s="11">
        <f>B22</f>
        <v>120</v>
      </c>
      <c r="D9" s="12" t="s">
        <v>35</v>
      </c>
      <c r="E9" s="13">
        <f>(B8-B9-E19)*12</f>
        <v>3428</v>
      </c>
      <c r="G9" s="12" t="s">
        <v>26</v>
      </c>
      <c r="H9" s="18">
        <f>H8/B14</f>
        <v>5.6000000000000008E-2</v>
      </c>
      <c r="J9" s="12" t="s">
        <v>34</v>
      </c>
      <c r="K9" s="18">
        <f>(((B8-B9-E19)*12)+(H7*B10))/B14</f>
        <v>0.19312000000000001</v>
      </c>
    </row>
    <row r="10" spans="1:14" ht="16.5" thickTop="1" thickBot="1" x14ac:dyDescent="0.3">
      <c r="A10" s="10" t="s">
        <v>2</v>
      </c>
      <c r="B10" s="11">
        <v>80000</v>
      </c>
      <c r="D10" s="12" t="s">
        <v>5</v>
      </c>
      <c r="E10" s="17">
        <f>(B8-B9-E19)*12/B14</f>
        <v>0.13711999999999999</v>
      </c>
    </row>
    <row r="11" spans="1:14" ht="15.75" thickBot="1" x14ac:dyDescent="0.3">
      <c r="A11" s="10" t="s">
        <v>44</v>
      </c>
      <c r="B11" s="11">
        <f>B10*2%</f>
        <v>1600</v>
      </c>
    </row>
    <row r="12" spans="1:14" ht="18" thickBot="1" x14ac:dyDescent="0.3">
      <c r="A12" s="10" t="s">
        <v>4</v>
      </c>
      <c r="B12" s="11">
        <v>0</v>
      </c>
      <c r="D12" s="9" t="s">
        <v>8</v>
      </c>
    </row>
    <row r="13" spans="1:14" ht="16.5" thickTop="1" thickBot="1" x14ac:dyDescent="0.3">
      <c r="D13" s="12" t="s">
        <v>47</v>
      </c>
      <c r="E13" s="19">
        <f>B10/B7</f>
        <v>2666.6666666666665</v>
      </c>
    </row>
    <row r="14" spans="1:14" ht="16.5" thickTop="1" thickBot="1" x14ac:dyDescent="0.3">
      <c r="A14" s="10" t="s">
        <v>13</v>
      </c>
      <c r="B14" s="11">
        <v>25000</v>
      </c>
      <c r="D14" s="12" t="s">
        <v>48</v>
      </c>
      <c r="E14" s="20">
        <f>B8/B7</f>
        <v>16.666666666666668</v>
      </c>
      <c r="G14" s="21"/>
    </row>
    <row r="15" spans="1:14" ht="16.5" thickTop="1" thickBot="1" x14ac:dyDescent="0.3">
      <c r="A15" s="10" t="s">
        <v>19</v>
      </c>
      <c r="B15" s="22">
        <v>0.02</v>
      </c>
      <c r="D15" s="12" t="s">
        <v>49</v>
      </c>
      <c r="E15" s="23">
        <f>B9/B7</f>
        <v>4</v>
      </c>
    </row>
    <row r="16" spans="1:14" ht="15.75" thickBot="1" x14ac:dyDescent="0.3">
      <c r="A16" s="10" t="s">
        <v>17</v>
      </c>
      <c r="B16" s="24">
        <v>15</v>
      </c>
    </row>
    <row r="17" spans="1:5" ht="18" thickBot="1" x14ac:dyDescent="0.3">
      <c r="D17" s="9" t="s">
        <v>18</v>
      </c>
    </row>
    <row r="18" spans="1:5" ht="16.5" thickTop="1" thickBot="1" x14ac:dyDescent="0.3">
      <c r="D18" s="12" t="s">
        <v>6</v>
      </c>
      <c r="E18" s="25">
        <f>-PMT(B15/12,B16*12,E7,0,0)</f>
        <v>364.22592451567272</v>
      </c>
    </row>
    <row r="19" spans="1:5" ht="18.75" thickTop="1" thickBot="1" x14ac:dyDescent="0.3">
      <c r="A19" s="35" t="s">
        <v>36</v>
      </c>
      <c r="B19" s="35"/>
      <c r="D19" s="12" t="s">
        <v>15</v>
      </c>
      <c r="E19" s="25">
        <f>E7*B15/12</f>
        <v>94.333333333333329</v>
      </c>
    </row>
    <row r="20" spans="1:5" ht="16.5" thickTop="1" thickBot="1" x14ac:dyDescent="0.3">
      <c r="D20" s="12" t="s">
        <v>16</v>
      </c>
      <c r="E20" s="25">
        <f>E18-E19</f>
        <v>269.8925911823394</v>
      </c>
    </row>
    <row r="21" spans="1:5" ht="16.5" thickTop="1" thickBot="1" x14ac:dyDescent="0.3">
      <c r="A21" s="10" t="s">
        <v>0</v>
      </c>
      <c r="B21" s="11">
        <f>375+579.67+473.2</f>
        <v>1427.87</v>
      </c>
      <c r="D21" s="12" t="s">
        <v>9</v>
      </c>
      <c r="E21" s="25">
        <f>B8-B9</f>
        <v>380</v>
      </c>
    </row>
    <row r="22" spans="1:5" ht="16.5" thickTop="1" thickBot="1" x14ac:dyDescent="0.3">
      <c r="A22" s="10" t="s">
        <v>1</v>
      </c>
      <c r="B22" s="11">
        <v>120</v>
      </c>
      <c r="D22" s="12" t="s">
        <v>10</v>
      </c>
      <c r="E22" s="25">
        <f>E21-E18</f>
        <v>15.774075484327284</v>
      </c>
    </row>
    <row r="23" spans="1:5" ht="16.5" thickTop="1" thickBot="1" x14ac:dyDescent="0.3">
      <c r="A23" s="10" t="s">
        <v>2</v>
      </c>
      <c r="B23" s="11">
        <v>100000</v>
      </c>
      <c r="D23" s="12" t="s">
        <v>11</v>
      </c>
      <c r="E23" s="25">
        <f>E22-((B8-B9-E19)*0.3)</f>
        <v>-69.925924515672719</v>
      </c>
    </row>
    <row r="24" spans="1:5" ht="18.75" thickTop="1" thickBot="1" x14ac:dyDescent="0.3">
      <c r="A24" s="26" t="s">
        <v>3</v>
      </c>
      <c r="B24" s="27">
        <f>(B21-B22)*12/B23</f>
        <v>0.15694439999999998</v>
      </c>
      <c r="D24" s="35" t="s">
        <v>28</v>
      </c>
      <c r="E24" s="35"/>
    </row>
    <row r="25" spans="1:5" ht="15.75" thickTop="1" x14ac:dyDescent="0.25"/>
    <row r="26" spans="1:5" ht="18" thickBot="1" x14ac:dyDescent="0.3">
      <c r="D26" s="9" t="s">
        <v>29</v>
      </c>
    </row>
    <row r="27" spans="1:5" ht="16.5" thickTop="1" thickBot="1" x14ac:dyDescent="0.3">
      <c r="D27" s="12" t="s">
        <v>6</v>
      </c>
      <c r="E27" s="25">
        <f>-PMT((B15+2%)/12,B16*12,E7,0,0)</f>
        <v>418.66336589484689</v>
      </c>
    </row>
    <row r="28" spans="1:5" ht="16.5" thickTop="1" thickBot="1" x14ac:dyDescent="0.3">
      <c r="D28" s="12" t="s">
        <v>15</v>
      </c>
      <c r="E28" s="25">
        <f>E7*(B15+2%)/12</f>
        <v>188.66666666666666</v>
      </c>
    </row>
    <row r="29" spans="1:5" ht="16.5" thickTop="1" thickBot="1" x14ac:dyDescent="0.3">
      <c r="D29" s="12" t="s">
        <v>16</v>
      </c>
      <c r="E29" s="25">
        <f>E27-E28</f>
        <v>229.99669922818023</v>
      </c>
    </row>
    <row r="30" spans="1:5" ht="16.5" thickTop="1" thickBot="1" x14ac:dyDescent="0.3">
      <c r="D30" s="12" t="s">
        <v>9</v>
      </c>
      <c r="E30" s="25">
        <f>B8-B9</f>
        <v>380</v>
      </c>
    </row>
    <row r="31" spans="1:5" ht="16.5" thickTop="1" thickBot="1" x14ac:dyDescent="0.3">
      <c r="D31" s="12" t="s">
        <v>10</v>
      </c>
      <c r="E31" s="25">
        <f>E30-E27</f>
        <v>-38.663365894846891</v>
      </c>
    </row>
    <row r="32" spans="1:5" ht="16.5" thickTop="1" thickBot="1" x14ac:dyDescent="0.3">
      <c r="D32" s="12" t="s">
        <v>11</v>
      </c>
      <c r="E32" s="25">
        <f>E31-((B8-B9-E28)*0.3)</f>
        <v>-96.063365894846896</v>
      </c>
    </row>
    <row r="33" spans="1:5" ht="15.75" thickTop="1" x14ac:dyDescent="0.25"/>
    <row r="34" spans="1:5" ht="18" thickBot="1" x14ac:dyDescent="0.3">
      <c r="D34" s="9" t="s">
        <v>30</v>
      </c>
    </row>
    <row r="35" spans="1:5" ht="16.5" thickTop="1" thickBot="1" x14ac:dyDescent="0.3">
      <c r="D35" s="12" t="s">
        <v>6</v>
      </c>
      <c r="E35" s="28">
        <f>-PMT((B15+4%)/12,B16*12,E7,0,0)</f>
        <v>477.62296467542342</v>
      </c>
    </row>
    <row r="36" spans="1:5" ht="16.5" thickTop="1" thickBot="1" x14ac:dyDescent="0.3">
      <c r="A36" s="29" t="s">
        <v>21</v>
      </c>
      <c r="D36" s="12" t="s">
        <v>15</v>
      </c>
      <c r="E36" s="25">
        <f>E7*(B15+4%)/12</f>
        <v>283</v>
      </c>
    </row>
    <row r="37" spans="1:5" ht="16.5" thickTop="1" thickBot="1" x14ac:dyDescent="0.3">
      <c r="D37" s="12" t="s">
        <v>16</v>
      </c>
      <c r="E37" s="28">
        <f>E35-E36</f>
        <v>194.62296467542342</v>
      </c>
    </row>
    <row r="38" spans="1:5" ht="16.5" thickTop="1" thickBot="1" x14ac:dyDescent="0.3">
      <c r="D38" s="12" t="s">
        <v>9</v>
      </c>
      <c r="E38" s="30">
        <f>B21-B22</f>
        <v>1307.8699999999999</v>
      </c>
    </row>
    <row r="39" spans="1:5" ht="16.5" thickTop="1" thickBot="1" x14ac:dyDescent="0.3">
      <c r="D39" s="12" t="s">
        <v>10</v>
      </c>
      <c r="E39" s="25">
        <f>B8-B9-E35</f>
        <v>-97.622964675423418</v>
      </c>
    </row>
    <row r="40" spans="1:5" ht="16.5" thickTop="1" thickBot="1" x14ac:dyDescent="0.3">
      <c r="D40" s="12" t="s">
        <v>11</v>
      </c>
      <c r="E40" s="25">
        <f>E39-(B8-B9-E36)*0.3</f>
        <v>-126.72296467542341</v>
      </c>
    </row>
    <row r="41" spans="1:5" ht="15.75" thickTop="1" x14ac:dyDescent="0.25"/>
    <row r="43" spans="1:5" x14ac:dyDescent="0.25">
      <c r="A43" s="31"/>
    </row>
  </sheetData>
  <mergeCells count="7">
    <mergeCell ref="A2:H2"/>
    <mergeCell ref="J4:K4"/>
    <mergeCell ref="D24:E24"/>
    <mergeCell ref="A4:B4"/>
    <mergeCell ref="D4:E4"/>
    <mergeCell ref="A19:B19"/>
    <mergeCell ref="G4:H4"/>
  </mergeCells>
  <pageMargins left="0.7" right="0.7" top="0.75" bottom="0.75" header="0.3" footer="0.3"/>
  <pageSetup paperSize="9" orientation="portrait" horizontalDpi="4294967293" vertic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20"/>
  <sheetViews>
    <sheetView topLeftCell="A3" workbookViewId="0">
      <selection activeCell="G19" sqref="G19"/>
    </sheetView>
  </sheetViews>
  <sheetFormatPr defaultColWidth="8.85546875" defaultRowHeight="15" x14ac:dyDescent="0.25"/>
  <cols>
    <col min="1" max="1" width="13.140625" bestFit="1" customWidth="1"/>
    <col min="2" max="2" width="16.7109375" customWidth="1"/>
    <col min="3" max="3" width="11.7109375" customWidth="1"/>
  </cols>
  <sheetData>
    <row r="3" spans="1:3" ht="18" thickBot="1" x14ac:dyDescent="0.35">
      <c r="A3" s="36" t="s">
        <v>36</v>
      </c>
      <c r="B3" s="36"/>
    </row>
    <row r="4" spans="1:3" ht="15.75" thickTop="1" x14ac:dyDescent="0.25"/>
    <row r="5" spans="1:3" ht="15.75" thickBot="1" x14ac:dyDescent="0.3">
      <c r="A5" s="3" t="s">
        <v>0</v>
      </c>
      <c r="B5" s="4">
        <f>B12+B13+B14</f>
        <v>1427.87</v>
      </c>
    </row>
    <row r="6" spans="1:3" ht="15.75" thickBot="1" x14ac:dyDescent="0.3">
      <c r="A6" s="3" t="s">
        <v>1</v>
      </c>
      <c r="B6" s="4">
        <f>C12+C13+C14</f>
        <v>547.4</v>
      </c>
    </row>
    <row r="7" spans="1:3" ht="15.75" thickBot="1" x14ac:dyDescent="0.3">
      <c r="A7" s="3" t="s">
        <v>2</v>
      </c>
      <c r="B7" s="4">
        <v>100000</v>
      </c>
    </row>
    <row r="8" spans="1:3" ht="16.5" thickTop="1" thickBot="1" x14ac:dyDescent="0.3">
      <c r="A8" s="1" t="s">
        <v>3</v>
      </c>
      <c r="B8" s="2">
        <f>(B5-B6)*12/B7</f>
        <v>0.1056564</v>
      </c>
    </row>
    <row r="9" spans="1:3" ht="15.75" thickTop="1" x14ac:dyDescent="0.25"/>
    <row r="11" spans="1:3" ht="15.75" thickBot="1" x14ac:dyDescent="0.3">
      <c r="B11" s="3" t="s">
        <v>37</v>
      </c>
      <c r="C11" s="3" t="s">
        <v>43</v>
      </c>
    </row>
    <row r="12" spans="1:3" ht="15.75" thickBot="1" x14ac:dyDescent="0.3">
      <c r="A12" s="3" t="s">
        <v>39</v>
      </c>
      <c r="B12" s="4">
        <v>375</v>
      </c>
      <c r="C12" s="4">
        <f>30*3.4</f>
        <v>102</v>
      </c>
    </row>
    <row r="13" spans="1:3" ht="15.75" thickBot="1" x14ac:dyDescent="0.3">
      <c r="A13" s="3" t="s">
        <v>40</v>
      </c>
      <c r="B13" s="4">
        <v>473.2</v>
      </c>
      <c r="C13" s="4">
        <f>57*3.4</f>
        <v>193.79999999999998</v>
      </c>
    </row>
    <row r="14" spans="1:3" ht="15.75" thickBot="1" x14ac:dyDescent="0.3">
      <c r="A14" s="3" t="s">
        <v>41</v>
      </c>
      <c r="B14" s="4">
        <v>579.66999999999996</v>
      </c>
      <c r="C14" s="4">
        <f>74*3.4</f>
        <v>251.6</v>
      </c>
    </row>
    <row r="15" spans="1:3" ht="16.5" thickTop="1" thickBot="1" x14ac:dyDescent="0.3">
      <c r="A15" s="1" t="s">
        <v>42</v>
      </c>
      <c r="B15" s="5">
        <f>SUM(B12:B14)</f>
        <v>1427.87</v>
      </c>
      <c r="C15" s="5">
        <f>SUM(C12:C14)</f>
        <v>547.4</v>
      </c>
    </row>
    <row r="16" spans="1:3" ht="15.75" thickTop="1" x14ac:dyDescent="0.25"/>
    <row r="18" spans="1:1" x14ac:dyDescent="0.25">
      <c r="A18" t="s">
        <v>50</v>
      </c>
    </row>
    <row r="20" spans="1:1" x14ac:dyDescent="0.25">
      <c r="A20" t="s">
        <v>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Vuokratuottolaskuri</vt:lpstr>
      <vt:lpstr>Asunnot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Henkka</dc:creator>
  <cp:lastModifiedBy>Iida-Elina</cp:lastModifiedBy>
  <cp:lastPrinted>2014-08-28T19:02:44Z</cp:lastPrinted>
  <dcterms:created xsi:type="dcterms:W3CDTF">2014-08-28T06:42:36Z</dcterms:created>
  <dcterms:modified xsi:type="dcterms:W3CDTF">2024-10-28T13:28:37Z</dcterms:modified>
</cp:coreProperties>
</file>